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025" activeTab="1"/>
  </bookViews>
  <sheets>
    <sheet name="Ark1" sheetId="1" r:id="rId1"/>
    <sheet name="timer 2016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43" i="2" l="1"/>
  <c r="D43" i="2"/>
  <c r="C43" i="2"/>
  <c r="G8" i="2"/>
  <c r="D8" i="2"/>
  <c r="C8" i="2"/>
  <c r="B8" i="2"/>
  <c r="D10" i="2" l="1"/>
  <c r="I60" i="2"/>
  <c r="I58" i="2"/>
  <c r="H48" i="2"/>
  <c r="D51" i="2"/>
  <c r="D50" i="2"/>
  <c r="D49" i="2"/>
  <c r="D48" i="2"/>
  <c r="D47" i="2"/>
  <c r="D46" i="2"/>
  <c r="D45" i="2"/>
  <c r="D44" i="2"/>
  <c r="D42" i="2"/>
  <c r="H60" i="2"/>
  <c r="G60" i="2"/>
  <c r="C53" i="2"/>
  <c r="B53" i="2"/>
  <c r="H51" i="2"/>
  <c r="H50" i="2"/>
  <c r="H49" i="2"/>
  <c r="G47" i="2"/>
  <c r="G46" i="2"/>
  <c r="G45" i="2"/>
  <c r="G44" i="2"/>
  <c r="G42" i="2"/>
  <c r="H29" i="2"/>
  <c r="H31" i="2" s="1"/>
  <c r="G29" i="2"/>
  <c r="G31" i="2"/>
  <c r="G21" i="2"/>
  <c r="H16" i="2"/>
  <c r="H15" i="2"/>
  <c r="H14" i="2"/>
  <c r="G13" i="2"/>
  <c r="G12" i="2"/>
  <c r="G11" i="2"/>
  <c r="G10" i="2"/>
  <c r="G9" i="2"/>
  <c r="G25" i="2" s="1"/>
  <c r="G7" i="2"/>
  <c r="B24" i="2"/>
  <c r="C24" i="2"/>
  <c r="D21" i="2"/>
  <c r="D16" i="2"/>
  <c r="D15" i="2"/>
  <c r="D14" i="2"/>
  <c r="D13" i="2"/>
  <c r="D12" i="2"/>
  <c r="D11" i="2"/>
  <c r="D9" i="2"/>
  <c r="D7" i="2"/>
  <c r="D25" i="2" l="1"/>
  <c r="H17" i="2"/>
  <c r="H25" i="2" s="1"/>
  <c r="I25" i="2"/>
  <c r="D53" i="2"/>
  <c r="D54" i="2" s="1"/>
  <c r="H54" i="2"/>
  <c r="G54" i="2"/>
  <c r="I31" i="2"/>
  <c r="B49" i="1"/>
  <c r="B51" i="1" s="1"/>
  <c r="C49" i="1"/>
  <c r="I32" i="2" l="1"/>
  <c r="I54" i="2"/>
  <c r="I61" i="2" s="1"/>
  <c r="D36" i="1"/>
  <c r="E55" i="1"/>
  <c r="D46" i="1"/>
  <c r="D42" i="1"/>
  <c r="D41" i="1"/>
  <c r="D40" i="1"/>
  <c r="D39" i="1"/>
  <c r="D38" i="1"/>
  <c r="D37" i="1"/>
  <c r="D34" i="1"/>
  <c r="D33" i="1"/>
  <c r="F43" i="1" l="1"/>
  <c r="D52" i="1" s="1"/>
  <c r="F52" i="1" s="1"/>
  <c r="D49" i="1"/>
  <c r="D50" i="1" s="1"/>
  <c r="C7" i="1"/>
  <c r="D53" i="1" l="1"/>
  <c r="F53" i="1" s="1"/>
  <c r="F54" i="1" s="1"/>
  <c r="E26" i="1"/>
  <c r="D7" i="1"/>
  <c r="D8" i="1"/>
  <c r="D9" i="1"/>
  <c r="D10" i="1"/>
  <c r="D11" i="1"/>
  <c r="D12" i="1"/>
  <c r="D13" i="1"/>
  <c r="D17" i="1"/>
  <c r="D6" i="1"/>
  <c r="D55" i="1" l="1"/>
  <c r="F55" i="1" s="1"/>
  <c r="F14" i="1"/>
  <c r="D23" i="1" s="1"/>
  <c r="F23" i="1" s="1"/>
  <c r="D20" i="1"/>
  <c r="D21" i="1" s="1"/>
  <c r="D24" i="1" l="1"/>
  <c r="F24" i="1" s="1"/>
  <c r="F25" i="1" s="1"/>
  <c r="D26" i="1" l="1"/>
  <c r="F26" i="1" s="1"/>
</calcChain>
</file>

<file path=xl/comments1.xml><?xml version="1.0" encoding="utf-8"?>
<comments xmlns="http://schemas.openxmlformats.org/spreadsheetml/2006/main">
  <authors>
    <author>Søren Poulsen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Søren Poulsen: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Søren Poulsen: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<sst xmlns="http://schemas.openxmlformats.org/spreadsheetml/2006/main" count="131" uniqueCount="75">
  <si>
    <t>Omregnet årsbasis i alt</t>
  </si>
  <si>
    <t>gns.</t>
  </si>
  <si>
    <t>beløb</t>
  </si>
  <si>
    <t>Leverede timer hverdag</t>
  </si>
  <si>
    <t>Praktisk hjælp</t>
  </si>
  <si>
    <t>Personlig pleje dag</t>
  </si>
  <si>
    <t>Personligt pleje Weekend</t>
  </si>
  <si>
    <t>Personligt pleje aften</t>
  </si>
  <si>
    <t>Aften Ældreboligcentre</t>
  </si>
  <si>
    <t>Sygeplejeydelser dag</t>
  </si>
  <si>
    <t>Sygeplejeydelser Weekend</t>
  </si>
  <si>
    <t>Sygeplejeydelser Aften</t>
  </si>
  <si>
    <t>Træning 86-ydelser dag</t>
  </si>
  <si>
    <t>Træning 86-ydelser weekend</t>
  </si>
  <si>
    <t>Træning 86-ydelser aften</t>
  </si>
  <si>
    <t>Afregning øvrige omkostninger Midt/Vest</t>
  </si>
  <si>
    <t>Afregning øvrig omkostninger Nord Øst</t>
  </si>
  <si>
    <t>I alt</t>
  </si>
  <si>
    <t>I alt ekskl. lederlønninger og *overheads*</t>
  </si>
  <si>
    <t>Forbrug Midt Vest</t>
  </si>
  <si>
    <t>Forbrug Nord øst</t>
  </si>
  <si>
    <t>Sygeplejeydelser</t>
  </si>
  <si>
    <t>Hjemmeplejen</t>
  </si>
  <si>
    <t>udganpuntk</t>
  </si>
  <si>
    <t>Difference</t>
  </si>
  <si>
    <t xml:space="preserve">Nattevagt 8 stk. </t>
  </si>
  <si>
    <t>I alt frit valg  2016 beregnEG iflg. Forbrug 1. kvt. 2015</t>
  </si>
  <si>
    <t>pris pr. time/enhed 2014</t>
  </si>
  <si>
    <t>Manglende afregning</t>
  </si>
  <si>
    <t xml:space="preserve">udkast </t>
  </si>
  <si>
    <t>timepris 2016</t>
  </si>
  <si>
    <t>Skønnet dag</t>
  </si>
  <si>
    <t>Birgittegården dag</t>
  </si>
  <si>
    <t>udgangspunkt</t>
  </si>
  <si>
    <t>I alt frit valg  2016 beregnEG iflg. Forbrug efter timer til fritvalgspris ny beregning med fradrag af 3 mio. der tilføres frit valg faste del</t>
  </si>
  <si>
    <t>Omregnet til Års basis i alt</t>
  </si>
  <si>
    <t>Timer 2016 efter dok.nr. 683824-12</t>
  </si>
  <si>
    <t>Visiterede og leverede timer skønnet 2015 omregnet til 2016</t>
  </si>
  <si>
    <t>Personligt pleje Weekend og helligdage</t>
  </si>
  <si>
    <t>I alt timer excl. Natte vagt</t>
  </si>
  <si>
    <t>Nattevagt 8 stk. heltidsansat</t>
  </si>
  <si>
    <t>Forventet udgifter 2016</t>
  </si>
  <si>
    <t>Frit valg</t>
  </si>
  <si>
    <t>Sygeplejeydelser  Frit valg</t>
  </si>
  <si>
    <t>Afregning øvrige omkostninger Midt/Vest indgår i timeprisen udgør 9,39 pr. time</t>
  </si>
  <si>
    <t>Afregning øvrig omkostninger Nord Øst indgår i timerpisen udgør 9,39 pr. time</t>
  </si>
  <si>
    <t>Budget 2016 afregning Frit Valg og sygeplejeydelser</t>
  </si>
  <si>
    <t>Flyttes til Frit Valg fast del</t>
  </si>
  <si>
    <t>Total</t>
  </si>
  <si>
    <t>Frit Valg Egne leverandører</t>
  </si>
  <si>
    <t>Skønnet manglende budget 2016</t>
  </si>
  <si>
    <t>Tillæg 5%sygeplejeydelser da der til de øvrige er indregnet en leveringssikkerhed på 95% hvilket betyder at timerne til prisberegning er forhøjet med 5%</t>
  </si>
  <si>
    <t xml:space="preserve">Frit Valg Private leverandører </t>
  </si>
  <si>
    <t>????</t>
  </si>
  <si>
    <t>Alle Private</t>
  </si>
  <si>
    <t>Praktisk dag</t>
  </si>
  <si>
    <t>Personlig dag</t>
  </si>
  <si>
    <t>Personligt Weekend</t>
  </si>
  <si>
    <t>Personligt Aften</t>
  </si>
  <si>
    <t>Personligt nat</t>
  </si>
  <si>
    <t>Sygepleje dag</t>
  </si>
  <si>
    <t>Sygepleje weekend</t>
  </si>
  <si>
    <t>Sygepleje aften</t>
  </si>
  <si>
    <t>Sygepleje nat</t>
  </si>
  <si>
    <t>Budget 2016 afregning private leverandører</t>
  </si>
  <si>
    <t>Skønnet manglende budget 2016 private leverandører</t>
  </si>
  <si>
    <t>udkast pirvate leverandører</t>
  </si>
  <si>
    <t>Der er en reduktion i sygeplejetimer på frit valg med: Midt Vest 2.270 timer                      Nord Øst 2.135 timer</t>
  </si>
  <si>
    <t>Priser</t>
  </si>
  <si>
    <t>Gennemsnitling stigning i timeprisen fra 2015 til 2016 egneleverandører  udgør</t>
  </si>
  <si>
    <t xml:space="preserve">Gennemsnitlig stigning fra 2015 til 2016 privateleverandører </t>
  </si>
  <si>
    <t>Fremskrivning  skønnet  2016 1,8%</t>
  </si>
  <si>
    <t xml:space="preserve">Praktisk hjælp flyttet til Private </t>
  </si>
  <si>
    <t>Praktisk dag flyttet fra egne</t>
  </si>
  <si>
    <t>Timeprisen private leverandører til praktisk hjælp nedsat til 280 pr.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</si>
</sst>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3" fontId="0" fillId="0" borderId="18" xfId="0" applyNumberFormat="1" applyBorder="1"/>
    <xf numFmtId="0" fontId="2" fillId="0" borderId="21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0" fillId="0" borderId="19" xfId="0" applyBorder="1"/>
    <xf numFmtId="0" fontId="0" fillId="0" borderId="23" xfId="0" applyBorder="1"/>
    <xf numFmtId="0" fontId="2" fillId="2" borderId="0" xfId="0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9" xfId="0" applyFont="1" applyBorder="1"/>
    <xf numFmtId="0" fontId="3" fillId="0" borderId="0" xfId="0" applyFont="1" applyBorder="1"/>
    <xf numFmtId="3" fontId="3" fillId="0" borderId="0" xfId="0" applyNumberFormat="1" applyFont="1" applyBorder="1"/>
    <xf numFmtId="3" fontId="3" fillId="0" borderId="18" xfId="0" applyNumberFormat="1" applyFont="1" applyBorder="1"/>
    <xf numFmtId="0" fontId="3" fillId="0" borderId="23" xfId="0" applyFont="1" applyBorder="1"/>
    <xf numFmtId="0" fontId="3" fillId="0" borderId="24" xfId="0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0" fontId="3" fillId="0" borderId="14" xfId="0" applyFont="1" applyBorder="1"/>
    <xf numFmtId="0" fontId="0" fillId="0" borderId="0" xfId="0" applyAlignment="1">
      <alignment wrapText="1"/>
    </xf>
    <xf numFmtId="164" fontId="2" fillId="0" borderId="10" xfId="0" applyNumberFormat="1" applyFont="1" applyBorder="1" applyAlignment="1">
      <alignment vertical="center" wrapText="1"/>
    </xf>
    <xf numFmtId="0" fontId="0" fillId="0" borderId="27" xfId="0" applyBorder="1"/>
    <xf numFmtId="0" fontId="0" fillId="0" borderId="28" xfId="0" applyBorder="1"/>
    <xf numFmtId="0" fontId="0" fillId="0" borderId="30" xfId="0" applyBorder="1"/>
    <xf numFmtId="3" fontId="0" fillId="0" borderId="30" xfId="0" applyNumberFormat="1" applyBorder="1"/>
    <xf numFmtId="3" fontId="0" fillId="0" borderId="31" xfId="0" applyNumberFormat="1" applyBorder="1"/>
    <xf numFmtId="0" fontId="0" fillId="0" borderId="29" xfId="0" applyBorder="1" applyAlignment="1">
      <alignment wrapText="1"/>
    </xf>
    <xf numFmtId="3" fontId="3" fillId="0" borderId="26" xfId="0" applyNumberFormat="1" applyFont="1" applyBorder="1"/>
    <xf numFmtId="3" fontId="3" fillId="0" borderId="27" xfId="0" applyNumberFormat="1" applyFont="1" applyBorder="1"/>
    <xf numFmtId="3" fontId="3" fillId="0" borderId="32" xfId="0" applyNumberFormat="1" applyFont="1" applyBorder="1"/>
    <xf numFmtId="0" fontId="3" fillId="0" borderId="18" xfId="0" applyFont="1" applyBorder="1"/>
    <xf numFmtId="0" fontId="0" fillId="0" borderId="0" xfId="0" applyBorder="1"/>
    <xf numFmtId="3" fontId="0" fillId="0" borderId="0" xfId="0" applyNumberFormat="1" applyBorder="1"/>
    <xf numFmtId="0" fontId="0" fillId="0" borderId="2" xfId="0" applyBorder="1"/>
    <xf numFmtId="0" fontId="0" fillId="0" borderId="7" xfId="0" applyBorder="1"/>
    <xf numFmtId="0" fontId="0" fillId="0" borderId="34" xfId="0" applyBorder="1"/>
    <xf numFmtId="0" fontId="0" fillId="0" borderId="11" xfId="0" applyBorder="1"/>
    <xf numFmtId="0" fontId="1" fillId="0" borderId="35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3" fontId="3" fillId="0" borderId="11" xfId="0" applyNumberFormat="1" applyFont="1" applyBorder="1"/>
    <xf numFmtId="0" fontId="0" fillId="0" borderId="35" xfId="0" applyBorder="1"/>
    <xf numFmtId="0" fontId="0" fillId="0" borderId="39" xfId="0" applyBorder="1"/>
    <xf numFmtId="3" fontId="3" fillId="0" borderId="40" xfId="0" applyNumberFormat="1" applyFont="1" applyBorder="1"/>
    <xf numFmtId="0" fontId="0" fillId="0" borderId="38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3" fontId="0" fillId="0" borderId="44" xfId="0" applyNumberFormat="1" applyBorder="1"/>
    <xf numFmtId="0" fontId="6" fillId="0" borderId="33" xfId="0" applyFont="1" applyBorder="1"/>
    <xf numFmtId="0" fontId="7" fillId="0" borderId="33" xfId="0" applyFont="1" applyBorder="1"/>
    <xf numFmtId="0" fontId="8" fillId="0" borderId="0" xfId="0" applyFont="1"/>
    <xf numFmtId="0" fontId="1" fillId="2" borderId="0" xfId="0" applyFont="1" applyFill="1" applyBorder="1" applyAlignment="1">
      <alignment vertical="center"/>
    </xf>
    <xf numFmtId="0" fontId="0" fillId="0" borderId="47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25" xfId="0" applyNumberFormat="1" applyBorder="1"/>
    <xf numFmtId="0" fontId="0" fillId="0" borderId="47" xfId="0" applyBorder="1"/>
    <xf numFmtId="0" fontId="0" fillId="0" borderId="10" xfId="0" applyBorder="1"/>
    <xf numFmtId="0" fontId="3" fillId="0" borderId="10" xfId="0" applyFont="1" applyBorder="1"/>
    <xf numFmtId="3" fontId="0" fillId="0" borderId="10" xfId="0" applyNumberFormat="1" applyBorder="1"/>
    <xf numFmtId="0" fontId="0" fillId="0" borderId="9" xfId="0" applyBorder="1"/>
    <xf numFmtId="0" fontId="1" fillId="2" borderId="35" xfId="0" applyFont="1" applyFill="1" applyBorder="1" applyAlignment="1">
      <alignment vertical="center"/>
    </xf>
    <xf numFmtId="3" fontId="3" fillId="0" borderId="19" xfId="0" applyNumberFormat="1" applyFont="1" applyBorder="1"/>
    <xf numFmtId="0" fontId="1" fillId="3" borderId="37" xfId="0" applyFont="1" applyFill="1" applyBorder="1" applyAlignment="1">
      <alignment vertical="center"/>
    </xf>
    <xf numFmtId="0" fontId="1" fillId="3" borderId="48" xfId="0" applyFont="1" applyFill="1" applyBorder="1" applyAlignment="1">
      <alignment vertical="center"/>
    </xf>
    <xf numFmtId="3" fontId="1" fillId="3" borderId="48" xfId="0" applyNumberFormat="1" applyFont="1" applyFill="1" applyBorder="1" applyAlignment="1">
      <alignment horizontal="right" vertical="center"/>
    </xf>
    <xf numFmtId="0" fontId="0" fillId="3" borderId="13" xfId="0" applyFill="1" applyBorder="1"/>
    <xf numFmtId="0" fontId="0" fillId="0" borderId="13" xfId="0" applyBorder="1"/>
    <xf numFmtId="10" fontId="1" fillId="3" borderId="48" xfId="0" applyNumberFormat="1" applyFont="1" applyFill="1" applyBorder="1" applyAlignment="1">
      <alignment vertical="center"/>
    </xf>
    <xf numFmtId="10" fontId="1" fillId="0" borderId="48" xfId="0" applyNumberFormat="1" applyFont="1" applyBorder="1" applyAlignment="1">
      <alignment vertical="center"/>
    </xf>
    <xf numFmtId="3" fontId="0" fillId="0" borderId="11" xfId="0" applyNumberFormat="1" applyBorder="1"/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H1" workbookViewId="0">
      <selection activeCell="V10" sqref="V10"/>
    </sheetView>
  </sheetViews>
  <sheetFormatPr defaultRowHeight="15" x14ac:dyDescent="0.25"/>
  <cols>
    <col min="1" max="1" width="22.28515625" hidden="1" customWidth="1"/>
    <col min="2" max="2" width="15.7109375" hidden="1" customWidth="1"/>
    <col min="3" max="3" width="13" hidden="1" customWidth="1"/>
    <col min="4" max="4" width="14.28515625" hidden="1" customWidth="1"/>
    <col min="5" max="5" width="13.85546875" hidden="1" customWidth="1"/>
    <col min="6" max="6" width="12.85546875" hidden="1" customWidth="1"/>
    <col min="7" max="7" width="0" hidden="1" customWidth="1"/>
    <col min="8" max="8" width="11.140625" customWidth="1"/>
    <col min="9" max="9" width="12" customWidth="1"/>
  </cols>
  <sheetData>
    <row r="1" spans="1:6" ht="15.75" thickBot="1" x14ac:dyDescent="0.3">
      <c r="A1" s="22"/>
      <c r="B1" s="23"/>
      <c r="C1" s="23"/>
      <c r="D1" s="23"/>
      <c r="E1" s="23"/>
      <c r="F1" s="24"/>
    </row>
    <row r="2" spans="1:6" x14ac:dyDescent="0.25">
      <c r="A2" s="100" t="s">
        <v>26</v>
      </c>
      <c r="B2" s="103" t="s">
        <v>0</v>
      </c>
      <c r="C2" s="104"/>
      <c r="D2" s="105"/>
      <c r="E2" s="1" t="s">
        <v>1</v>
      </c>
      <c r="F2" s="25"/>
    </row>
    <row r="3" spans="1:6" ht="39" thickBot="1" x14ac:dyDescent="0.3">
      <c r="A3" s="101"/>
      <c r="B3" s="106"/>
      <c r="C3" s="107"/>
      <c r="D3" s="108"/>
      <c r="E3" s="2" t="s">
        <v>27</v>
      </c>
      <c r="F3" s="25"/>
    </row>
    <row r="4" spans="1:6" ht="26.25" thickBot="1" x14ac:dyDescent="0.3">
      <c r="A4" s="102"/>
      <c r="B4" s="3" t="s">
        <v>19</v>
      </c>
      <c r="C4" s="4" t="s">
        <v>20</v>
      </c>
      <c r="D4" s="4" t="s">
        <v>2</v>
      </c>
      <c r="E4" s="5"/>
      <c r="F4" s="25"/>
    </row>
    <row r="5" spans="1:6" ht="38.25" x14ac:dyDescent="0.25">
      <c r="A5" s="26" t="s">
        <v>3</v>
      </c>
      <c r="B5" s="6"/>
      <c r="C5" s="7"/>
      <c r="D5" s="8"/>
      <c r="E5" s="9"/>
      <c r="F5" s="25"/>
    </row>
    <row r="6" spans="1:6" x14ac:dyDescent="0.25">
      <c r="A6" s="27" t="s">
        <v>4</v>
      </c>
      <c r="B6" s="10">
        <v>9594</v>
      </c>
      <c r="C6" s="11">
        <v>9847.1</v>
      </c>
      <c r="D6" s="11">
        <f>(B6+C6)*E6</f>
        <v>5220712.9939999999</v>
      </c>
      <c r="E6" s="12">
        <v>268.54000000000002</v>
      </c>
      <c r="F6" s="25"/>
    </row>
    <row r="7" spans="1:6" x14ac:dyDescent="0.25">
      <c r="A7" s="27" t="s">
        <v>5</v>
      </c>
      <c r="B7" s="10">
        <v>34528</v>
      </c>
      <c r="C7" s="11">
        <f>34762.9+569.6</f>
        <v>35332.5</v>
      </c>
      <c r="D7" s="11">
        <f t="shared" ref="D7:D17" si="0">(B7+C7)*E7</f>
        <v>24162651.135000002</v>
      </c>
      <c r="E7" s="12">
        <v>345.87</v>
      </c>
      <c r="F7" s="25"/>
    </row>
    <row r="8" spans="1:6" x14ac:dyDescent="0.25">
      <c r="A8" s="27" t="s">
        <v>6</v>
      </c>
      <c r="B8" s="10">
        <v>14800.5</v>
      </c>
      <c r="C8" s="11">
        <v>12465.2</v>
      </c>
      <c r="D8" s="11">
        <f t="shared" si="0"/>
        <v>10033232.286</v>
      </c>
      <c r="E8" s="12">
        <v>367.98</v>
      </c>
      <c r="F8" s="25"/>
    </row>
    <row r="9" spans="1:6" x14ac:dyDescent="0.25">
      <c r="A9" s="27" t="s">
        <v>7</v>
      </c>
      <c r="B9" s="10">
        <v>19449.3</v>
      </c>
      <c r="C9" s="11">
        <v>17460.099999999999</v>
      </c>
      <c r="D9" s="11">
        <f t="shared" si="0"/>
        <v>15040211.405999998</v>
      </c>
      <c r="E9" s="12">
        <v>407.49</v>
      </c>
      <c r="F9" s="25"/>
    </row>
    <row r="10" spans="1:6" x14ac:dyDescent="0.25">
      <c r="A10" s="27" t="s">
        <v>8</v>
      </c>
      <c r="B10" s="10">
        <v>0</v>
      </c>
      <c r="C10" s="11">
        <v>3107.1</v>
      </c>
      <c r="D10" s="11">
        <f t="shared" si="0"/>
        <v>1266112.179</v>
      </c>
      <c r="E10" s="12">
        <v>407.49</v>
      </c>
      <c r="F10" s="25"/>
    </row>
    <row r="11" spans="1:6" x14ac:dyDescent="0.25">
      <c r="A11" s="27" t="s">
        <v>9</v>
      </c>
      <c r="B11" s="10">
        <v>12532.7</v>
      </c>
      <c r="C11" s="11">
        <v>11975.7</v>
      </c>
      <c r="D11" s="11">
        <f t="shared" si="0"/>
        <v>8899000.040000001</v>
      </c>
      <c r="E11" s="12">
        <v>363.1</v>
      </c>
      <c r="F11" s="25"/>
    </row>
    <row r="12" spans="1:6" x14ac:dyDescent="0.25">
      <c r="A12" s="27" t="s">
        <v>10</v>
      </c>
      <c r="B12" s="10">
        <v>4631.5</v>
      </c>
      <c r="C12" s="11">
        <v>4196.2</v>
      </c>
      <c r="D12" s="11">
        <f t="shared" si="0"/>
        <v>3409346.017</v>
      </c>
      <c r="E12" s="12">
        <v>386.21</v>
      </c>
      <c r="F12" s="25"/>
    </row>
    <row r="13" spans="1:6" x14ac:dyDescent="0.25">
      <c r="A13" s="27" t="s">
        <v>11</v>
      </c>
      <c r="B13" s="10">
        <v>10051</v>
      </c>
      <c r="C13" s="11">
        <v>8992.5</v>
      </c>
      <c r="D13" s="11">
        <f t="shared" si="0"/>
        <v>8144524.0800000001</v>
      </c>
      <c r="E13" s="12">
        <v>427.68</v>
      </c>
      <c r="F13" s="25"/>
    </row>
    <row r="14" spans="1:6" x14ac:dyDescent="0.25">
      <c r="A14" s="27" t="s">
        <v>12</v>
      </c>
      <c r="B14" s="13">
        <v>0</v>
      </c>
      <c r="C14" s="12">
        <v>0</v>
      </c>
      <c r="D14" s="11">
        <v>0</v>
      </c>
      <c r="E14" s="12">
        <v>0</v>
      </c>
      <c r="F14" s="28">
        <f>SUM(D11:D14)</f>
        <v>20452870.137000002</v>
      </c>
    </row>
    <row r="15" spans="1:6" x14ac:dyDescent="0.25">
      <c r="A15" s="27" t="s">
        <v>13</v>
      </c>
      <c r="B15" s="13">
        <v>0</v>
      </c>
      <c r="C15" s="12">
        <v>0</v>
      </c>
      <c r="D15" s="11">
        <v>0</v>
      </c>
      <c r="E15" s="12">
        <v>0</v>
      </c>
      <c r="F15" s="25"/>
    </row>
    <row r="16" spans="1:6" x14ac:dyDescent="0.25">
      <c r="A16" s="27" t="s">
        <v>14</v>
      </c>
      <c r="B16" s="13">
        <v>0</v>
      </c>
      <c r="C16" s="12">
        <v>0</v>
      </c>
      <c r="D16" s="11">
        <v>0</v>
      </c>
      <c r="E16" s="12">
        <v>0</v>
      </c>
      <c r="F16" s="25"/>
    </row>
    <row r="17" spans="1:9" x14ac:dyDescent="0.25">
      <c r="A17" s="27" t="s">
        <v>25</v>
      </c>
      <c r="B17" s="13">
        <v>3</v>
      </c>
      <c r="C17" s="12">
        <v>5</v>
      </c>
      <c r="D17" s="11">
        <f t="shared" si="0"/>
        <v>8070488</v>
      </c>
      <c r="E17" s="14">
        <v>1008811</v>
      </c>
      <c r="F17" s="25"/>
    </row>
    <row r="18" spans="1:9" x14ac:dyDescent="0.25">
      <c r="A18" s="27" t="s">
        <v>15</v>
      </c>
      <c r="B18" s="13"/>
      <c r="C18" s="12"/>
      <c r="D18" s="11">
        <v>789429</v>
      </c>
      <c r="E18" s="15"/>
      <c r="F18" s="25"/>
    </row>
    <row r="19" spans="1:9" ht="15.75" thickBot="1" x14ac:dyDescent="0.3">
      <c r="A19" s="27" t="s">
        <v>16</v>
      </c>
      <c r="B19" s="13"/>
      <c r="C19" s="12"/>
      <c r="D19" s="11">
        <v>792892</v>
      </c>
      <c r="E19" s="15"/>
      <c r="F19" s="25"/>
    </row>
    <row r="20" spans="1:9" ht="15.75" thickBot="1" x14ac:dyDescent="0.3">
      <c r="A20" s="29" t="s">
        <v>17</v>
      </c>
      <c r="B20" s="16"/>
      <c r="C20" s="17"/>
      <c r="D20" s="18">
        <f>SUM(D6:D19)</f>
        <v>85828599.136999995</v>
      </c>
      <c r="E20" s="19"/>
      <c r="F20" s="25"/>
    </row>
    <row r="21" spans="1:9" ht="15.75" thickBot="1" x14ac:dyDescent="0.3">
      <c r="A21" s="30" t="s">
        <v>18</v>
      </c>
      <c r="B21" s="33"/>
      <c r="C21" s="33"/>
      <c r="D21" s="34">
        <f>D20</f>
        <v>85828599.136999995</v>
      </c>
      <c r="E21" s="9"/>
      <c r="F21" s="25"/>
    </row>
    <row r="22" spans="1:9" x14ac:dyDescent="0.25">
      <c r="A22" s="31"/>
      <c r="B22" s="46"/>
      <c r="C22" s="36"/>
      <c r="D22" s="36"/>
      <c r="E22" s="36" t="s">
        <v>23</v>
      </c>
      <c r="F22" s="37" t="s">
        <v>24</v>
      </c>
    </row>
    <row r="23" spans="1:9" x14ac:dyDescent="0.25">
      <c r="A23" s="31"/>
      <c r="B23" s="38" t="s">
        <v>21</v>
      </c>
      <c r="C23" s="39"/>
      <c r="D23" s="40">
        <f>F14</f>
        <v>20452870.137000002</v>
      </c>
      <c r="E23" s="39">
        <v>15256940</v>
      </c>
      <c r="F23" s="41">
        <f>D23-E23</f>
        <v>5195930.137000002</v>
      </c>
    </row>
    <row r="24" spans="1:9" x14ac:dyDescent="0.25">
      <c r="A24" s="31"/>
      <c r="B24" s="38" t="s">
        <v>22</v>
      </c>
      <c r="C24" s="39"/>
      <c r="D24" s="40">
        <f>D21-D23</f>
        <v>65375728.999999993</v>
      </c>
      <c r="E24" s="39">
        <v>76223526</v>
      </c>
      <c r="F24" s="41">
        <f>D24-E24</f>
        <v>-10847797.000000007</v>
      </c>
    </row>
    <row r="25" spans="1:9" x14ac:dyDescent="0.25">
      <c r="A25" s="31"/>
      <c r="B25" s="38"/>
      <c r="C25" s="39"/>
      <c r="D25" s="39"/>
      <c r="E25" s="39"/>
      <c r="F25" s="41">
        <f>SUM(F23:F24)</f>
        <v>-5651866.8630000055</v>
      </c>
    </row>
    <row r="26" spans="1:9" x14ac:dyDescent="0.25">
      <c r="A26" s="32"/>
      <c r="B26" s="42"/>
      <c r="C26" s="43"/>
      <c r="D26" s="44">
        <f>SUM(D23:D25)</f>
        <v>85828599.136999995</v>
      </c>
      <c r="E26" s="43">
        <f>SUM(E23:E25)</f>
        <v>91480466</v>
      </c>
      <c r="F26" s="45">
        <f>D26-E26</f>
        <v>-5651866.8630000055</v>
      </c>
    </row>
    <row r="28" spans="1:9" thickBot="1" x14ac:dyDescent="0.35">
      <c r="A28" s="22"/>
      <c r="B28" s="23"/>
      <c r="C28" s="23"/>
      <c r="D28" s="23"/>
      <c r="E28" s="23"/>
      <c r="F28" s="24"/>
    </row>
    <row r="29" spans="1:9" x14ac:dyDescent="0.25">
      <c r="A29" s="100" t="s">
        <v>34</v>
      </c>
      <c r="B29" s="103" t="s">
        <v>35</v>
      </c>
      <c r="C29" s="104"/>
      <c r="D29" s="105"/>
      <c r="E29" s="1" t="s">
        <v>29</v>
      </c>
      <c r="F29" s="25"/>
    </row>
    <row r="30" spans="1:9" ht="29.25" customHeight="1" thickBot="1" x14ac:dyDescent="0.3">
      <c r="A30" s="101"/>
      <c r="B30" s="106"/>
      <c r="C30" s="107"/>
      <c r="D30" s="108"/>
      <c r="E30" s="2" t="s">
        <v>30</v>
      </c>
      <c r="F30" s="25"/>
    </row>
    <row r="31" spans="1:9" ht="45" customHeight="1" thickBot="1" x14ac:dyDescent="0.3">
      <c r="A31" s="102"/>
      <c r="B31" s="3" t="s">
        <v>19</v>
      </c>
      <c r="C31" s="4" t="s">
        <v>20</v>
      </c>
      <c r="D31" s="4" t="s">
        <v>2</v>
      </c>
      <c r="E31" s="5"/>
      <c r="F31" s="25"/>
      <c r="I31" s="47"/>
    </row>
    <row r="32" spans="1:9" ht="14.45" x14ac:dyDescent="0.3">
      <c r="A32" s="26" t="s">
        <v>3</v>
      </c>
      <c r="B32" s="6"/>
      <c r="C32" s="7"/>
      <c r="D32" s="8"/>
      <c r="E32" s="9"/>
      <c r="F32" s="25"/>
    </row>
    <row r="33" spans="1:6" x14ac:dyDescent="0.25">
      <c r="A33" s="27" t="s">
        <v>4</v>
      </c>
      <c r="B33" s="10">
        <v>9554.7000000000007</v>
      </c>
      <c r="C33" s="11">
        <v>9707.7000000000007</v>
      </c>
      <c r="D33" s="11">
        <f>(B33+C33)*E33</f>
        <v>5885818.9440000001</v>
      </c>
      <c r="E33" s="12">
        <v>305.56</v>
      </c>
      <c r="F33" s="25"/>
    </row>
    <row r="34" spans="1:6" ht="14.45" x14ac:dyDescent="0.3">
      <c r="A34" s="27" t="s">
        <v>5</v>
      </c>
      <c r="B34" s="10">
        <v>35279.300000000003</v>
      </c>
      <c r="C34" s="11">
        <v>32144.3</v>
      </c>
      <c r="D34" s="11">
        <f t="shared" ref="D34:D42" si="1">(B34+C34)*E34</f>
        <v>26388248.568000004</v>
      </c>
      <c r="E34" s="12">
        <v>391.38</v>
      </c>
      <c r="F34" s="25"/>
    </row>
    <row r="35" spans="1:6" x14ac:dyDescent="0.25">
      <c r="A35" s="27" t="s">
        <v>32</v>
      </c>
      <c r="B35" s="10"/>
      <c r="C35" s="11">
        <v>435.3</v>
      </c>
      <c r="D35" s="11"/>
      <c r="E35" s="12">
        <v>391.38</v>
      </c>
      <c r="F35" s="25"/>
    </row>
    <row r="36" spans="1:6" x14ac:dyDescent="0.25">
      <c r="A36" s="27" t="s">
        <v>28</v>
      </c>
      <c r="B36" s="10">
        <v>1284</v>
      </c>
      <c r="C36" s="11">
        <v>986.4</v>
      </c>
      <c r="D36" s="11">
        <f t="shared" si="1"/>
        <v>888589.152</v>
      </c>
      <c r="E36" s="12">
        <v>391.38</v>
      </c>
      <c r="F36" s="25" t="s">
        <v>31</v>
      </c>
    </row>
    <row r="37" spans="1:6" ht="14.45" x14ac:dyDescent="0.3">
      <c r="A37" s="27" t="s">
        <v>6</v>
      </c>
      <c r="B37" s="10">
        <v>14328.2</v>
      </c>
      <c r="C37" s="11">
        <v>12643.7</v>
      </c>
      <c r="D37" s="11">
        <f t="shared" si="1"/>
        <v>11102712.916000001</v>
      </c>
      <c r="E37" s="12">
        <v>411.64</v>
      </c>
      <c r="F37" s="25"/>
    </row>
    <row r="38" spans="1:6" x14ac:dyDescent="0.25">
      <c r="A38" s="27" t="s">
        <v>7</v>
      </c>
      <c r="B38" s="10">
        <v>19377.599999999999</v>
      </c>
      <c r="C38" s="11">
        <v>15947.4</v>
      </c>
      <c r="D38" s="11">
        <f t="shared" si="1"/>
        <v>16199338.5</v>
      </c>
      <c r="E38" s="12">
        <v>458.58</v>
      </c>
      <c r="F38" s="25"/>
    </row>
    <row r="39" spans="1:6" x14ac:dyDescent="0.25">
      <c r="A39" s="27" t="s">
        <v>8</v>
      </c>
      <c r="B39" s="10">
        <v>0</v>
      </c>
      <c r="C39" s="11">
        <v>3732</v>
      </c>
      <c r="D39" s="11">
        <f t="shared" si="1"/>
        <v>1711420.56</v>
      </c>
      <c r="E39" s="12">
        <v>458.58</v>
      </c>
      <c r="F39" s="25"/>
    </row>
    <row r="40" spans="1:6" x14ac:dyDescent="0.25">
      <c r="A40" s="27" t="s">
        <v>9</v>
      </c>
      <c r="B40" s="10">
        <v>12621.7</v>
      </c>
      <c r="C40" s="11">
        <v>12287.1</v>
      </c>
      <c r="D40" s="11">
        <f t="shared" si="1"/>
        <v>9748806.1440000013</v>
      </c>
      <c r="E40" s="12">
        <v>391.38</v>
      </c>
      <c r="F40" s="25"/>
    </row>
    <row r="41" spans="1:6" x14ac:dyDescent="0.25">
      <c r="A41" s="27" t="s">
        <v>10</v>
      </c>
      <c r="B41" s="10">
        <v>4326.8</v>
      </c>
      <c r="C41" s="11">
        <v>4541.3999999999996</v>
      </c>
      <c r="D41" s="11">
        <f t="shared" si="1"/>
        <v>3650505.8480000002</v>
      </c>
      <c r="E41" s="12">
        <v>411.64</v>
      </c>
      <c r="F41" s="25"/>
    </row>
    <row r="42" spans="1:6" x14ac:dyDescent="0.25">
      <c r="A42" s="27" t="s">
        <v>11</v>
      </c>
      <c r="B42" s="10">
        <v>9801.9</v>
      </c>
      <c r="C42" s="11">
        <v>9181.5</v>
      </c>
      <c r="D42" s="11">
        <f t="shared" si="1"/>
        <v>8707305.9120000005</v>
      </c>
      <c r="E42" s="12">
        <v>458.68</v>
      </c>
      <c r="F42" s="25"/>
    </row>
    <row r="43" spans="1:6" x14ac:dyDescent="0.25">
      <c r="A43" s="27" t="s">
        <v>12</v>
      </c>
      <c r="B43" s="13">
        <v>0</v>
      </c>
      <c r="C43" s="12">
        <v>0</v>
      </c>
      <c r="D43" s="11">
        <v>0</v>
      </c>
      <c r="E43" s="12">
        <v>0</v>
      </c>
      <c r="F43" s="28">
        <f>SUM(D40:D43)</f>
        <v>22106617.904000003</v>
      </c>
    </row>
    <row r="44" spans="1:6" x14ac:dyDescent="0.25">
      <c r="A44" s="27" t="s">
        <v>13</v>
      </c>
      <c r="B44" s="13">
        <v>0</v>
      </c>
      <c r="C44" s="12">
        <v>0</v>
      </c>
      <c r="D44" s="11">
        <v>0</v>
      </c>
      <c r="E44" s="12">
        <v>0</v>
      </c>
      <c r="F44" s="25"/>
    </row>
    <row r="45" spans="1:6" x14ac:dyDescent="0.25">
      <c r="A45" s="27" t="s">
        <v>14</v>
      </c>
      <c r="B45" s="13">
        <v>0</v>
      </c>
      <c r="C45" s="12">
        <v>0</v>
      </c>
      <c r="D45" s="11">
        <v>0</v>
      </c>
      <c r="E45" s="12">
        <v>0</v>
      </c>
      <c r="F45" s="25"/>
    </row>
    <row r="46" spans="1:6" x14ac:dyDescent="0.25">
      <c r="A46" s="27" t="s">
        <v>25</v>
      </c>
      <c r="B46" s="13">
        <v>3</v>
      </c>
      <c r="C46" s="12">
        <v>5</v>
      </c>
      <c r="D46" s="11">
        <f t="shared" ref="D46" si="2">(B46+C46)*E46</f>
        <v>8070488</v>
      </c>
      <c r="E46" s="14">
        <v>1008811</v>
      </c>
      <c r="F46" s="25"/>
    </row>
    <row r="47" spans="1:6" x14ac:dyDescent="0.25">
      <c r="A47" s="27" t="s">
        <v>15</v>
      </c>
      <c r="B47" s="13"/>
      <c r="C47" s="12"/>
      <c r="D47" s="11">
        <v>789429</v>
      </c>
      <c r="E47" s="15"/>
      <c r="F47" s="25"/>
    </row>
    <row r="48" spans="1:6" ht="15.75" thickBot="1" x14ac:dyDescent="0.3">
      <c r="A48" s="27" t="s">
        <v>16</v>
      </c>
      <c r="B48" s="13"/>
      <c r="C48" s="12"/>
      <c r="D48" s="11">
        <v>792892</v>
      </c>
      <c r="E48" s="15"/>
      <c r="F48" s="25"/>
    </row>
    <row r="49" spans="1:6" ht="15.75" thickBot="1" x14ac:dyDescent="0.3">
      <c r="A49" s="29" t="s">
        <v>17</v>
      </c>
      <c r="B49" s="21">
        <f>SUM(B33:B47)</f>
        <v>106577.19999999998</v>
      </c>
      <c r="C49" s="20">
        <f>SUM(C33:C45)</f>
        <v>101606.8</v>
      </c>
      <c r="D49" s="18">
        <f>SUM(D33:D48)</f>
        <v>93935555.544000015</v>
      </c>
      <c r="E49" s="19"/>
      <c r="F49" s="25"/>
    </row>
    <row r="50" spans="1:6" ht="15.75" thickBot="1" x14ac:dyDescent="0.3">
      <c r="A50" s="30" t="s">
        <v>18</v>
      </c>
      <c r="B50" s="33"/>
      <c r="C50" s="33"/>
      <c r="D50" s="34">
        <f>D49</f>
        <v>93935555.544000015</v>
      </c>
      <c r="E50" s="9"/>
      <c r="F50" s="25"/>
    </row>
    <row r="51" spans="1:6" x14ac:dyDescent="0.25">
      <c r="A51" s="31"/>
      <c r="B51" s="35">
        <f>SUM(B33:B50)</f>
        <v>213154.39999999997</v>
      </c>
      <c r="C51" s="36"/>
      <c r="D51" s="36"/>
      <c r="E51" s="36" t="s">
        <v>33</v>
      </c>
      <c r="F51" s="37" t="s">
        <v>24</v>
      </c>
    </row>
    <row r="52" spans="1:6" x14ac:dyDescent="0.25">
      <c r="A52" s="31"/>
      <c r="B52" s="38" t="s">
        <v>21</v>
      </c>
      <c r="C52" s="39"/>
      <c r="D52" s="40">
        <f>F43</f>
        <v>22106617.904000003</v>
      </c>
      <c r="E52" s="39">
        <v>15285601</v>
      </c>
      <c r="F52" s="41">
        <f>D52-E52</f>
        <v>6821016.9040000029</v>
      </c>
    </row>
    <row r="53" spans="1:6" x14ac:dyDescent="0.25">
      <c r="A53" s="31"/>
      <c r="B53" s="38" t="s">
        <v>22</v>
      </c>
      <c r="C53" s="39"/>
      <c r="D53" s="40">
        <f>D50-D52</f>
        <v>71828937.640000015</v>
      </c>
      <c r="E53" s="39">
        <v>76366715</v>
      </c>
      <c r="F53" s="41">
        <f>D53-E53</f>
        <v>-4537777.3599999845</v>
      </c>
    </row>
    <row r="54" spans="1:6" x14ac:dyDescent="0.25">
      <c r="A54" s="31"/>
      <c r="B54" s="38"/>
      <c r="C54" s="39"/>
      <c r="D54" s="39"/>
      <c r="E54" s="39"/>
      <c r="F54" s="41">
        <f>SUM(F52:F53)</f>
        <v>2283239.5440000184</v>
      </c>
    </row>
    <row r="55" spans="1:6" x14ac:dyDescent="0.25">
      <c r="A55" s="32"/>
      <c r="B55" s="42"/>
      <c r="C55" s="43"/>
      <c r="D55" s="44">
        <f>SUM(D52:D54)</f>
        <v>93935555.544000015</v>
      </c>
      <c r="E55" s="43">
        <f>SUM(E52:E54)</f>
        <v>91652316</v>
      </c>
      <c r="F55" s="45">
        <f>D55-E55</f>
        <v>2283239.5440000147</v>
      </c>
    </row>
  </sheetData>
  <mergeCells count="4">
    <mergeCell ref="A2:A4"/>
    <mergeCell ref="B2:D3"/>
    <mergeCell ref="A29:A31"/>
    <mergeCell ref="B29:D30"/>
  </mergeCells>
  <pageMargins left="0.7" right="0.7" top="0.75" bottom="0.75" header="0.3" footer="0.3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workbookViewId="0">
      <selection activeCell="E42" sqref="E42"/>
    </sheetView>
  </sheetViews>
  <sheetFormatPr defaultRowHeight="15" x14ac:dyDescent="0.25"/>
  <cols>
    <col min="1" max="1" width="32.28515625" customWidth="1"/>
    <col min="2" max="2" width="18" customWidth="1"/>
    <col min="3" max="3" width="14.7109375" customWidth="1"/>
    <col min="4" max="4" width="16.140625" customWidth="1"/>
    <col min="5" max="5" width="16.85546875" customWidth="1"/>
    <col min="6" max="6" width="11.5703125" customWidth="1"/>
    <col min="7" max="7" width="17" customWidth="1"/>
    <col min="8" max="8" width="21.5703125" customWidth="1"/>
    <col min="9" max="9" width="11.42578125" customWidth="1"/>
  </cols>
  <sheetData>
    <row r="1" spans="1:9" ht="21" x14ac:dyDescent="0.35">
      <c r="A1" s="78" t="s">
        <v>49</v>
      </c>
      <c r="B1" s="61"/>
      <c r="C1" s="61"/>
      <c r="D1" s="61"/>
      <c r="E1" s="61"/>
      <c r="F1" s="61"/>
      <c r="G1" s="61"/>
      <c r="H1" s="61"/>
      <c r="I1" s="62"/>
    </row>
    <row r="2" spans="1:9" ht="15.75" thickBot="1" x14ac:dyDescent="0.3">
      <c r="A2" s="63"/>
      <c r="B2" s="23"/>
      <c r="C2" s="23"/>
      <c r="D2" s="23"/>
      <c r="E2" s="23"/>
      <c r="F2" s="24"/>
      <c r="G2" s="49" t="s">
        <v>41</v>
      </c>
      <c r="H2" s="50"/>
      <c r="I2" s="64"/>
    </row>
    <row r="3" spans="1:9" ht="30" x14ac:dyDescent="0.25">
      <c r="A3" s="109" t="s">
        <v>36</v>
      </c>
      <c r="B3" s="103" t="s">
        <v>37</v>
      </c>
      <c r="C3" s="104"/>
      <c r="D3" s="105"/>
      <c r="E3" s="1" t="s">
        <v>29</v>
      </c>
      <c r="F3" s="82" t="s">
        <v>68</v>
      </c>
      <c r="G3" s="24" t="s">
        <v>42</v>
      </c>
      <c r="H3" s="54" t="s">
        <v>43</v>
      </c>
      <c r="I3" s="64"/>
    </row>
    <row r="4" spans="1:9" ht="15.75" thickBot="1" x14ac:dyDescent="0.3">
      <c r="A4" s="110"/>
      <c r="B4" s="106"/>
      <c r="C4" s="107"/>
      <c r="D4" s="108"/>
      <c r="E4" s="2" t="s">
        <v>30</v>
      </c>
      <c r="F4" s="83">
        <v>2015</v>
      </c>
      <c r="G4" s="25"/>
      <c r="H4" s="51"/>
      <c r="I4" s="64"/>
    </row>
    <row r="5" spans="1:9" ht="26.25" thickBot="1" x14ac:dyDescent="0.3">
      <c r="A5" s="111"/>
      <c r="B5" s="3" t="s">
        <v>19</v>
      </c>
      <c r="C5" s="4" t="s">
        <v>20</v>
      </c>
      <c r="D5" s="4" t="s">
        <v>2</v>
      </c>
      <c r="E5" s="5"/>
      <c r="F5" s="25"/>
      <c r="G5" s="51"/>
      <c r="H5" s="51"/>
      <c r="I5" s="64"/>
    </row>
    <row r="6" spans="1:9" x14ac:dyDescent="0.25">
      <c r="A6" s="65" t="s">
        <v>3</v>
      </c>
      <c r="B6" s="48"/>
      <c r="C6" s="7"/>
      <c r="D6" s="8"/>
      <c r="E6" s="9"/>
      <c r="F6" s="85"/>
      <c r="G6" s="28"/>
      <c r="H6" s="52"/>
      <c r="I6" s="64"/>
    </row>
    <row r="7" spans="1:9" x14ac:dyDescent="0.25">
      <c r="A7" s="66" t="s">
        <v>4</v>
      </c>
      <c r="B7" s="10">
        <v>9568.2999999999993</v>
      </c>
      <c r="C7" s="11">
        <v>9720.2999999999993</v>
      </c>
      <c r="D7" s="11">
        <f>(B7+C7)*E7</f>
        <v>5893824.6159999995</v>
      </c>
      <c r="E7" s="12">
        <v>305.56</v>
      </c>
      <c r="F7" s="86">
        <v>275.74</v>
      </c>
      <c r="G7" s="28">
        <f t="shared" ref="G7:G13" si="0">(B7+C7)*E7</f>
        <v>5893824.6159999995</v>
      </c>
      <c r="H7" s="52"/>
      <c r="I7" s="64"/>
    </row>
    <row r="8" spans="1:9" x14ac:dyDescent="0.25">
      <c r="A8" s="66" t="s">
        <v>72</v>
      </c>
      <c r="B8" s="10">
        <f>-B7*50%</f>
        <v>-4784.1499999999996</v>
      </c>
      <c r="C8" s="11">
        <f>-C7*50%</f>
        <v>-4860.1499999999996</v>
      </c>
      <c r="D8" s="11">
        <f>(B8+C8)*E7</f>
        <v>-2946912.3079999997</v>
      </c>
      <c r="E8" s="12">
        <v>305.56</v>
      </c>
      <c r="F8" s="86"/>
      <c r="G8" s="28">
        <f>D8</f>
        <v>-2946912.3079999997</v>
      </c>
      <c r="H8" s="52"/>
      <c r="I8" s="64"/>
    </row>
    <row r="9" spans="1:9" x14ac:dyDescent="0.25">
      <c r="A9" s="66" t="s">
        <v>5</v>
      </c>
      <c r="B9" s="10">
        <v>35103.4</v>
      </c>
      <c r="C9" s="11">
        <v>32032.1</v>
      </c>
      <c r="D9" s="11">
        <f t="shared" ref="D9:D16" si="1">(B9+C9)*E9</f>
        <v>26275491.989999998</v>
      </c>
      <c r="E9" s="12">
        <v>391.38</v>
      </c>
      <c r="F9" s="86">
        <v>353.07</v>
      </c>
      <c r="G9" s="28">
        <f t="shared" si="0"/>
        <v>26275491.989999998</v>
      </c>
      <c r="H9" s="52"/>
      <c r="I9" s="64"/>
    </row>
    <row r="10" spans="1:9" x14ac:dyDescent="0.25">
      <c r="A10" s="66" t="s">
        <v>32</v>
      </c>
      <c r="B10" s="10"/>
      <c r="C10" s="11">
        <v>457</v>
      </c>
      <c r="D10" s="11">
        <f>C10*E10</f>
        <v>178860.66</v>
      </c>
      <c r="E10" s="12">
        <v>391.38</v>
      </c>
      <c r="F10" s="86">
        <v>353.07</v>
      </c>
      <c r="G10" s="28">
        <f t="shared" si="0"/>
        <v>178860.66</v>
      </c>
      <c r="H10" s="52"/>
      <c r="I10" s="64"/>
    </row>
    <row r="11" spans="1:9" x14ac:dyDescent="0.25">
      <c r="A11" s="66" t="s">
        <v>38</v>
      </c>
      <c r="B11" s="10">
        <v>14736.7</v>
      </c>
      <c r="C11" s="11">
        <v>13063.9</v>
      </c>
      <c r="D11" s="11">
        <f t="shared" si="1"/>
        <v>11443838.983999999</v>
      </c>
      <c r="E11" s="12">
        <v>411.64</v>
      </c>
      <c r="F11" s="86">
        <v>375.18</v>
      </c>
      <c r="G11" s="28">
        <f t="shared" si="0"/>
        <v>11443838.983999999</v>
      </c>
      <c r="H11" s="52"/>
      <c r="I11" s="64"/>
    </row>
    <row r="12" spans="1:9" x14ac:dyDescent="0.25">
      <c r="A12" s="66" t="s">
        <v>7</v>
      </c>
      <c r="B12" s="10">
        <v>19403.5</v>
      </c>
      <c r="C12" s="11">
        <v>16192.9</v>
      </c>
      <c r="D12" s="11">
        <f t="shared" si="1"/>
        <v>16323797.112</v>
      </c>
      <c r="E12" s="12">
        <v>458.58</v>
      </c>
      <c r="F12" s="86">
        <v>414.69</v>
      </c>
      <c r="G12" s="28">
        <f t="shared" si="0"/>
        <v>16323797.112</v>
      </c>
      <c r="H12" s="52"/>
      <c r="I12" s="64"/>
    </row>
    <row r="13" spans="1:9" x14ac:dyDescent="0.25">
      <c r="A13" s="66" t="s">
        <v>8</v>
      </c>
      <c r="B13" s="10">
        <v>0</v>
      </c>
      <c r="C13" s="11">
        <v>3555.6</v>
      </c>
      <c r="D13" s="11">
        <f t="shared" si="1"/>
        <v>1630527.048</v>
      </c>
      <c r="E13" s="12">
        <v>458.58</v>
      </c>
      <c r="F13" s="86">
        <v>414.69</v>
      </c>
      <c r="G13" s="28">
        <f t="shared" si="0"/>
        <v>1630527.048</v>
      </c>
      <c r="H13" s="52"/>
      <c r="I13" s="64"/>
    </row>
    <row r="14" spans="1:9" x14ac:dyDescent="0.25">
      <c r="A14" s="66" t="s">
        <v>9</v>
      </c>
      <c r="B14" s="10">
        <v>11620.6</v>
      </c>
      <c r="C14" s="11">
        <v>10783.9</v>
      </c>
      <c r="D14" s="11">
        <f t="shared" si="1"/>
        <v>8768673.209999999</v>
      </c>
      <c r="E14" s="12">
        <v>391.38</v>
      </c>
      <c r="F14" s="86">
        <v>353.07</v>
      </c>
      <c r="G14" s="28"/>
      <c r="H14" s="52">
        <f>(B14+C14)*E14</f>
        <v>8768673.209999999</v>
      </c>
      <c r="I14" s="64"/>
    </row>
    <row r="15" spans="1:9" x14ac:dyDescent="0.25">
      <c r="A15" s="66" t="s">
        <v>10</v>
      </c>
      <c r="B15" s="10">
        <v>4161.1000000000004</v>
      </c>
      <c r="C15" s="11">
        <v>4218.6000000000004</v>
      </c>
      <c r="D15" s="11">
        <f t="shared" si="1"/>
        <v>3449419.7080000001</v>
      </c>
      <c r="E15" s="12">
        <v>411.64</v>
      </c>
      <c r="F15" s="86">
        <v>375.18</v>
      </c>
      <c r="G15" s="28"/>
      <c r="H15" s="52">
        <f>(B15+C15)*E15</f>
        <v>3449419.7080000001</v>
      </c>
      <c r="I15" s="64"/>
    </row>
    <row r="16" spans="1:9" x14ac:dyDescent="0.25">
      <c r="A16" s="66" t="s">
        <v>11</v>
      </c>
      <c r="B16" s="10">
        <v>9106.4</v>
      </c>
      <c r="C16" s="11">
        <v>8396.9</v>
      </c>
      <c r="D16" s="11">
        <f t="shared" si="1"/>
        <v>8028413.6439999994</v>
      </c>
      <c r="E16" s="12">
        <v>458.68</v>
      </c>
      <c r="F16" s="86">
        <v>414.69</v>
      </c>
      <c r="G16" s="28"/>
      <c r="H16" s="52">
        <f>(B16+C16)*E16</f>
        <v>8028413.6439999994</v>
      </c>
      <c r="I16" s="64"/>
    </row>
    <row r="17" spans="1:9" ht="63.75" x14ac:dyDescent="0.25">
      <c r="A17" s="67" t="s">
        <v>51</v>
      </c>
      <c r="B17" s="10"/>
      <c r="C17" s="11"/>
      <c r="D17" s="11">
        <v>1104674</v>
      </c>
      <c r="E17" s="12"/>
      <c r="F17" s="87"/>
      <c r="G17" s="28"/>
      <c r="H17" s="52">
        <f>(H14+H15+H16)*5%</f>
        <v>1012325.3281</v>
      </c>
      <c r="I17" s="64"/>
    </row>
    <row r="18" spans="1:9" x14ac:dyDescent="0.25">
      <c r="A18" s="66" t="s">
        <v>12</v>
      </c>
      <c r="B18" s="10">
        <v>0</v>
      </c>
      <c r="C18" s="12">
        <v>0</v>
      </c>
      <c r="D18" s="11">
        <v>0</v>
      </c>
      <c r="E18" s="12">
        <v>0</v>
      </c>
      <c r="F18" s="88"/>
      <c r="G18" s="28"/>
      <c r="H18" s="52"/>
      <c r="I18" s="64"/>
    </row>
    <row r="19" spans="1:9" x14ac:dyDescent="0.25">
      <c r="A19" s="66" t="s">
        <v>13</v>
      </c>
      <c r="B19" s="10">
        <v>0</v>
      </c>
      <c r="C19" s="12">
        <v>0</v>
      </c>
      <c r="D19" s="11">
        <v>0</v>
      </c>
      <c r="E19" s="12">
        <v>0</v>
      </c>
      <c r="F19" s="86"/>
      <c r="G19" s="28"/>
      <c r="H19" s="52"/>
      <c r="I19" s="64"/>
    </row>
    <row r="20" spans="1:9" x14ac:dyDescent="0.25">
      <c r="A20" s="66" t="s">
        <v>14</v>
      </c>
      <c r="B20" s="10">
        <v>0</v>
      </c>
      <c r="C20" s="12">
        <v>0</v>
      </c>
      <c r="D20" s="11">
        <v>0</v>
      </c>
      <c r="E20" s="12">
        <v>0</v>
      </c>
      <c r="F20" s="86"/>
      <c r="G20" s="28"/>
      <c r="H20" s="52"/>
      <c r="I20" s="64"/>
    </row>
    <row r="21" spans="1:9" x14ac:dyDescent="0.25">
      <c r="A21" s="66" t="s">
        <v>40</v>
      </c>
      <c r="B21" s="10">
        <v>3</v>
      </c>
      <c r="C21" s="12">
        <v>5</v>
      </c>
      <c r="D21" s="11">
        <f t="shared" ref="D21" si="2">(B21+C21)*E21</f>
        <v>8120840</v>
      </c>
      <c r="E21" s="14">
        <v>1015105</v>
      </c>
      <c r="F21" s="88">
        <v>1015105</v>
      </c>
      <c r="G21" s="28">
        <f>E21*8</f>
        <v>8120840</v>
      </c>
      <c r="H21" s="52"/>
      <c r="I21" s="64"/>
    </row>
    <row r="22" spans="1:9" x14ac:dyDescent="0.25">
      <c r="A22" s="66" t="s">
        <v>44</v>
      </c>
      <c r="B22" s="10"/>
      <c r="C22" s="12"/>
      <c r="D22" s="11"/>
      <c r="E22" s="15"/>
      <c r="F22" s="86"/>
      <c r="G22" s="28"/>
      <c r="H22" s="52"/>
      <c r="I22" s="64"/>
    </row>
    <row r="23" spans="1:9" ht="15.75" thickBot="1" x14ac:dyDescent="0.3">
      <c r="A23" s="66" t="s">
        <v>45</v>
      </c>
      <c r="B23" s="10"/>
      <c r="C23" s="12"/>
      <c r="D23" s="11"/>
      <c r="E23" s="15"/>
      <c r="F23" s="89"/>
      <c r="G23" s="84"/>
      <c r="H23" s="53"/>
      <c r="I23" s="64"/>
    </row>
    <row r="24" spans="1:9" ht="15.75" thickBot="1" x14ac:dyDescent="0.3">
      <c r="A24" s="68" t="s">
        <v>39</v>
      </c>
      <c r="B24" s="21">
        <f>SUM(B7:B20)</f>
        <v>98915.85</v>
      </c>
      <c r="C24" s="20">
        <f>SUM(C7:C20)</f>
        <v>93561.05</v>
      </c>
      <c r="D24" s="18"/>
      <c r="E24" s="19"/>
      <c r="F24" s="25"/>
      <c r="G24" s="52"/>
      <c r="H24" s="52"/>
      <c r="I24" s="64" t="s">
        <v>17</v>
      </c>
    </row>
    <row r="25" spans="1:9" ht="15.75" thickBot="1" x14ac:dyDescent="0.3">
      <c r="A25" s="90" t="s">
        <v>18</v>
      </c>
      <c r="B25" s="81"/>
      <c r="C25" s="81"/>
      <c r="D25" s="34">
        <f>SUM(D7:D21)</f>
        <v>88271448.66399999</v>
      </c>
      <c r="E25" s="9"/>
      <c r="F25" s="25"/>
      <c r="G25" s="55">
        <f>SUM(G6:G23)</f>
        <v>66920268.101999991</v>
      </c>
      <c r="H25" s="55">
        <f>SUM(H6:H23)</f>
        <v>21258831.890099999</v>
      </c>
      <c r="I25" s="69">
        <f>SUM(G25:H25)</f>
        <v>88179099.992099985</v>
      </c>
    </row>
    <row r="26" spans="1:9" ht="15.75" thickBot="1" x14ac:dyDescent="0.3">
      <c r="A26" s="92" t="s">
        <v>69</v>
      </c>
      <c r="B26" s="93"/>
      <c r="C26" s="93"/>
      <c r="D26" s="94"/>
      <c r="E26" s="98">
        <v>0.105</v>
      </c>
      <c r="F26" s="96"/>
      <c r="G26" s="40"/>
      <c r="H26" s="40"/>
      <c r="I26" s="69"/>
    </row>
    <row r="27" spans="1:9" x14ac:dyDescent="0.25">
      <c r="A27" s="112" t="s">
        <v>67</v>
      </c>
      <c r="B27" s="91"/>
      <c r="C27" s="39"/>
      <c r="D27" s="39"/>
      <c r="E27" s="39"/>
      <c r="F27" s="58"/>
      <c r="G27" s="59"/>
      <c r="H27" s="59"/>
      <c r="I27" s="64"/>
    </row>
    <row r="28" spans="1:9" x14ac:dyDescent="0.25">
      <c r="A28" s="112"/>
      <c r="B28" s="38"/>
      <c r="C28" s="40" t="s">
        <v>46</v>
      </c>
      <c r="D28" s="59"/>
      <c r="E28" s="39"/>
      <c r="F28" s="41"/>
      <c r="G28" s="60">
        <v>76366715</v>
      </c>
      <c r="H28" s="60">
        <v>15285601</v>
      </c>
      <c r="I28" s="64"/>
    </row>
    <row r="29" spans="1:9" x14ac:dyDescent="0.25">
      <c r="A29" s="112"/>
      <c r="B29" s="38"/>
      <c r="C29" s="39" t="s">
        <v>71</v>
      </c>
      <c r="D29" s="40"/>
      <c r="E29" s="39"/>
      <c r="F29" s="41"/>
      <c r="G29" s="60">
        <f>G28*1.8%</f>
        <v>1374600.87</v>
      </c>
      <c r="H29" s="60">
        <f>H28*1.8%</f>
        <v>275140.81800000003</v>
      </c>
      <c r="I29" s="64"/>
    </row>
    <row r="30" spans="1:9" x14ac:dyDescent="0.25">
      <c r="A30" s="112"/>
      <c r="B30" s="38"/>
      <c r="C30" s="39" t="s">
        <v>47</v>
      </c>
      <c r="D30" s="39"/>
      <c r="E30" s="39"/>
      <c r="F30" s="41" t="s">
        <v>53</v>
      </c>
      <c r="G30" s="60">
        <v>-3000000</v>
      </c>
      <c r="H30" s="60"/>
      <c r="I30" s="64"/>
    </row>
    <row r="31" spans="1:9" x14ac:dyDescent="0.25">
      <c r="A31" s="113"/>
      <c r="B31" s="42"/>
      <c r="C31" s="43"/>
      <c r="D31" s="44"/>
      <c r="E31" s="43"/>
      <c r="F31" s="45" t="s">
        <v>48</v>
      </c>
      <c r="G31" s="56">
        <f>SUM(G28:G30)</f>
        <v>74741315.870000005</v>
      </c>
      <c r="H31" s="57">
        <f>SUM(H28:H30)</f>
        <v>15560741.818</v>
      </c>
      <c r="I31" s="72">
        <f>SUM(G31:H31)</f>
        <v>90302057.688000008</v>
      </c>
    </row>
    <row r="32" spans="1:9" ht="15.75" thickBot="1" x14ac:dyDescent="0.3">
      <c r="A32" s="73"/>
      <c r="B32" s="74"/>
      <c r="C32" s="74"/>
      <c r="D32" s="74"/>
      <c r="E32" s="75" t="s">
        <v>50</v>
      </c>
      <c r="F32" s="76"/>
      <c r="G32" s="76"/>
      <c r="H32" s="76"/>
      <c r="I32" s="77">
        <f>I25-I31</f>
        <v>-2122957.695900023</v>
      </c>
    </row>
    <row r="33" spans="1:11" ht="99" customHeight="1" thickBot="1" x14ac:dyDescent="0.35"/>
    <row r="34" spans="1:11" ht="15" customHeight="1" x14ac:dyDescent="0.3">
      <c r="A34" s="79" t="s">
        <v>52</v>
      </c>
      <c r="B34" s="103"/>
      <c r="C34" s="104"/>
      <c r="D34" s="105"/>
      <c r="E34" s="61"/>
      <c r="F34" s="61"/>
      <c r="G34" s="61"/>
      <c r="H34" s="61"/>
      <c r="I34" s="62"/>
    </row>
    <row r="35" spans="1:11" ht="15.75" thickBot="1" x14ac:dyDescent="0.3">
      <c r="A35" s="70"/>
      <c r="B35" s="106"/>
      <c r="C35" s="107"/>
      <c r="D35" s="108"/>
      <c r="E35" s="59"/>
      <c r="F35" s="59"/>
      <c r="G35" s="59"/>
      <c r="H35" s="59"/>
      <c r="I35" s="64"/>
      <c r="K35" s="80"/>
    </row>
    <row r="36" spans="1:11" x14ac:dyDescent="0.25">
      <c r="A36" s="70"/>
      <c r="B36" s="59"/>
      <c r="C36" s="59"/>
      <c r="D36" s="59"/>
      <c r="E36" s="59"/>
      <c r="F36" s="59"/>
      <c r="G36" s="59"/>
      <c r="H36" s="59"/>
      <c r="I36" s="64"/>
    </row>
    <row r="37" spans="1:11" ht="15.75" thickBot="1" x14ac:dyDescent="0.3">
      <c r="A37" s="63"/>
      <c r="B37" s="23"/>
      <c r="C37" s="23"/>
      <c r="D37" s="23"/>
      <c r="E37" s="23"/>
      <c r="F37" s="24"/>
      <c r="G37" s="49" t="s">
        <v>41</v>
      </c>
      <c r="H37" s="50"/>
      <c r="I37" s="64"/>
    </row>
    <row r="38" spans="1:11" ht="30" x14ac:dyDescent="0.25">
      <c r="A38" s="109" t="s">
        <v>36</v>
      </c>
      <c r="B38" s="103" t="s">
        <v>37</v>
      </c>
      <c r="C38" s="104"/>
      <c r="D38" s="105"/>
      <c r="E38" s="1" t="s">
        <v>66</v>
      </c>
      <c r="F38" s="85" t="s">
        <v>68</v>
      </c>
      <c r="G38" s="24" t="s">
        <v>42</v>
      </c>
      <c r="H38" s="54" t="s">
        <v>43</v>
      </c>
      <c r="I38" s="64"/>
    </row>
    <row r="39" spans="1:11" ht="15.75" thickBot="1" x14ac:dyDescent="0.3">
      <c r="A39" s="110"/>
      <c r="B39" s="106"/>
      <c r="C39" s="107"/>
      <c r="D39" s="108"/>
      <c r="E39" s="2" t="s">
        <v>30</v>
      </c>
      <c r="F39" s="86">
        <v>2015</v>
      </c>
      <c r="G39" s="25"/>
      <c r="H39" s="51"/>
      <c r="I39" s="64"/>
    </row>
    <row r="40" spans="1:11" ht="15.75" thickBot="1" x14ac:dyDescent="0.3">
      <c r="A40" s="111"/>
      <c r="B40" s="3"/>
      <c r="C40" s="4" t="s">
        <v>54</v>
      </c>
      <c r="D40" s="4" t="s">
        <v>2</v>
      </c>
      <c r="E40" s="5"/>
      <c r="F40" s="89"/>
      <c r="G40" s="25"/>
      <c r="H40" s="51"/>
      <c r="I40" s="64"/>
    </row>
    <row r="41" spans="1:11" x14ac:dyDescent="0.25">
      <c r="A41" s="65" t="s">
        <v>3</v>
      </c>
      <c r="B41" s="48"/>
      <c r="C41" s="7"/>
      <c r="D41" s="8"/>
      <c r="E41" s="9"/>
      <c r="F41" s="25"/>
      <c r="G41" s="52"/>
      <c r="H41" s="52"/>
      <c r="I41" s="64"/>
    </row>
    <row r="42" spans="1:11" x14ac:dyDescent="0.25">
      <c r="A42" s="66" t="s">
        <v>55</v>
      </c>
      <c r="B42" s="10"/>
      <c r="C42" s="11">
        <v>13385.9</v>
      </c>
      <c r="D42" s="11">
        <f>C42*E42</f>
        <v>3748052</v>
      </c>
      <c r="E42" s="12">
        <v>280</v>
      </c>
      <c r="F42" s="25">
        <v>303.22000000000003</v>
      </c>
      <c r="G42" s="52">
        <f>(B42+C42)*E42</f>
        <v>3748052</v>
      </c>
      <c r="H42" s="52"/>
      <c r="I42" s="64"/>
    </row>
    <row r="43" spans="1:11" x14ac:dyDescent="0.25">
      <c r="A43" s="66" t="s">
        <v>73</v>
      </c>
      <c r="B43" s="10"/>
      <c r="C43" s="11">
        <f>(B8+C8)*-1</f>
        <v>9644.2999999999993</v>
      </c>
      <c r="D43" s="11">
        <f>C43*E43</f>
        <v>2700404</v>
      </c>
      <c r="E43" s="12">
        <v>280</v>
      </c>
      <c r="F43" s="25"/>
      <c r="G43" s="52">
        <f>D43</f>
        <v>2700404</v>
      </c>
      <c r="H43" s="52"/>
      <c r="I43" s="64"/>
    </row>
    <row r="44" spans="1:11" x14ac:dyDescent="0.25">
      <c r="A44" s="66" t="s">
        <v>56</v>
      </c>
      <c r="B44" s="10"/>
      <c r="C44" s="11">
        <v>11387.7</v>
      </c>
      <c r="D44" s="11">
        <f>C44*E44</f>
        <v>4824854.6129999999</v>
      </c>
      <c r="E44" s="12">
        <v>423.69</v>
      </c>
      <c r="F44" s="25">
        <v>382.94</v>
      </c>
      <c r="G44" s="52">
        <f>(B44+C44)*E44</f>
        <v>4824854.6129999999</v>
      </c>
      <c r="H44" s="52"/>
      <c r="I44" s="64"/>
    </row>
    <row r="45" spans="1:11" x14ac:dyDescent="0.25">
      <c r="A45" s="66" t="s">
        <v>57</v>
      </c>
      <c r="B45" s="10"/>
      <c r="C45" s="11">
        <v>4466.3999999999996</v>
      </c>
      <c r="D45" s="11">
        <f>C45*E45</f>
        <v>1998981.9839999999</v>
      </c>
      <c r="E45" s="12">
        <v>447.56</v>
      </c>
      <c r="F45" s="25">
        <v>409.17</v>
      </c>
      <c r="G45" s="52">
        <f>(B45+C45)*E45</f>
        <v>1998981.9839999999</v>
      </c>
      <c r="H45" s="52"/>
      <c r="I45" s="64"/>
    </row>
    <row r="46" spans="1:11" x14ac:dyDescent="0.25">
      <c r="A46" s="66" t="s">
        <v>58</v>
      </c>
      <c r="B46" s="10"/>
      <c r="C46" s="11">
        <v>6097.7</v>
      </c>
      <c r="D46" s="11">
        <f>(C46)*E46</f>
        <v>3077631.1439999999</v>
      </c>
      <c r="E46" s="12">
        <v>504.72</v>
      </c>
      <c r="F46" s="25">
        <v>457.8</v>
      </c>
      <c r="G46" s="52">
        <f>(B46+C46)*E46</f>
        <v>3077631.1439999999</v>
      </c>
      <c r="H46" s="52"/>
      <c r="I46" s="64"/>
    </row>
    <row r="47" spans="1:11" x14ac:dyDescent="0.25">
      <c r="A47" s="66" t="s">
        <v>59</v>
      </c>
      <c r="B47" s="10"/>
      <c r="C47" s="11">
        <v>952.6</v>
      </c>
      <c r="D47" s="11">
        <f>C47*E47</f>
        <v>607577.80599999998</v>
      </c>
      <c r="E47" s="12">
        <v>637.80999999999995</v>
      </c>
      <c r="F47" s="25">
        <v>574.44000000000005</v>
      </c>
      <c r="G47" s="52">
        <f>(B47+C47)*E47</f>
        <v>607577.80599999998</v>
      </c>
      <c r="H47" s="52"/>
      <c r="I47" s="64"/>
    </row>
    <row r="48" spans="1:11" x14ac:dyDescent="0.25">
      <c r="A48" s="66" t="s">
        <v>60</v>
      </c>
      <c r="B48" s="10">
        <v>0</v>
      </c>
      <c r="C48" s="11">
        <v>3058.1</v>
      </c>
      <c r="D48" s="11">
        <f>C48*E48</f>
        <v>1295686.389</v>
      </c>
      <c r="E48" s="12">
        <v>423.69</v>
      </c>
      <c r="F48" s="25">
        <v>382.94</v>
      </c>
      <c r="G48" s="52"/>
      <c r="H48" s="52">
        <f>C48*E48</f>
        <v>1295686.389</v>
      </c>
      <c r="I48" s="64"/>
    </row>
    <row r="49" spans="1:9" x14ac:dyDescent="0.25">
      <c r="A49" s="66" t="s">
        <v>61</v>
      </c>
      <c r="B49" s="10"/>
      <c r="C49" s="11">
        <v>1173.3</v>
      </c>
      <c r="D49" s="11">
        <f>C49*E49</f>
        <v>525122.14799999993</v>
      </c>
      <c r="E49" s="12">
        <v>447.56</v>
      </c>
      <c r="F49" s="25">
        <v>409.17</v>
      </c>
      <c r="G49" s="52"/>
      <c r="H49" s="52">
        <f>(B49+C49)*E49</f>
        <v>525122.14799999993</v>
      </c>
      <c r="I49" s="64"/>
    </row>
    <row r="50" spans="1:9" x14ac:dyDescent="0.25">
      <c r="A50" s="66" t="s">
        <v>62</v>
      </c>
      <c r="B50" s="10"/>
      <c r="C50" s="11">
        <v>2353.6999999999998</v>
      </c>
      <c r="D50" s="11">
        <f>C50*E50</f>
        <v>1187959.4639999999</v>
      </c>
      <c r="E50" s="12">
        <v>504.72</v>
      </c>
      <c r="F50" s="25">
        <v>457.8</v>
      </c>
      <c r="G50" s="52"/>
      <c r="H50" s="52">
        <f>(B50+C50)*E50</f>
        <v>1187959.4639999999</v>
      </c>
      <c r="I50" s="64"/>
    </row>
    <row r="51" spans="1:9" x14ac:dyDescent="0.25">
      <c r="A51" s="66" t="s">
        <v>63</v>
      </c>
      <c r="B51" s="10"/>
      <c r="C51" s="11">
        <v>7.9</v>
      </c>
      <c r="D51" s="11">
        <f>C51*E51</f>
        <v>5038.6989999999996</v>
      </c>
      <c r="E51" s="12">
        <v>637.80999999999995</v>
      </c>
      <c r="F51" s="25">
        <v>574.44000000000005</v>
      </c>
      <c r="G51" s="52"/>
      <c r="H51" s="52">
        <f>(B51+C51)*E51</f>
        <v>5038.6989999999996</v>
      </c>
      <c r="I51" s="64"/>
    </row>
    <row r="52" spans="1:9" ht="15.75" thickBot="1" x14ac:dyDescent="0.3">
      <c r="A52" s="67"/>
      <c r="B52" s="10"/>
      <c r="C52" s="11"/>
      <c r="D52" s="11"/>
      <c r="E52" s="12"/>
      <c r="F52" s="58"/>
      <c r="G52" s="52"/>
      <c r="H52" s="52"/>
      <c r="I52" s="64"/>
    </row>
    <row r="53" spans="1:9" ht="15.75" thickBot="1" x14ac:dyDescent="0.3">
      <c r="A53" s="68" t="s">
        <v>39</v>
      </c>
      <c r="B53" s="21">
        <f>SUM(B42:B52)</f>
        <v>0</v>
      </c>
      <c r="C53" s="20">
        <f>SUM(C42:C52)</f>
        <v>52527.599999999991</v>
      </c>
      <c r="D53" s="18">
        <f>SUM(D42:D52)</f>
        <v>19971308.246999998</v>
      </c>
      <c r="E53" s="19"/>
      <c r="F53" s="25"/>
      <c r="G53" s="52"/>
      <c r="H53" s="52"/>
      <c r="I53" s="64" t="s">
        <v>17</v>
      </c>
    </row>
    <row r="54" spans="1:9" ht="15.75" thickBot="1" x14ac:dyDescent="0.3">
      <c r="A54" s="90" t="s">
        <v>18</v>
      </c>
      <c r="B54" s="81"/>
      <c r="C54" s="81"/>
      <c r="D54" s="34">
        <f>D53</f>
        <v>19971308.246999998</v>
      </c>
      <c r="E54" s="9"/>
      <c r="F54" s="25"/>
      <c r="G54" s="55">
        <f>SUM(G41:G52)</f>
        <v>16957501.546999998</v>
      </c>
      <c r="H54" s="55">
        <f>SUM(H41:H52)</f>
        <v>3013806.7</v>
      </c>
      <c r="I54" s="69">
        <f>SUM(G54:H54)</f>
        <v>19971308.246999998</v>
      </c>
    </row>
    <row r="55" spans="1:9" ht="15.75" thickBot="1" x14ac:dyDescent="0.3">
      <c r="A55" s="92" t="s">
        <v>70</v>
      </c>
      <c r="B55" s="93"/>
      <c r="C55" s="93"/>
      <c r="D55" s="94"/>
      <c r="E55" s="97">
        <v>9.4E-2</v>
      </c>
      <c r="F55" s="95"/>
      <c r="G55" s="40"/>
      <c r="H55" s="40"/>
      <c r="I55" s="69"/>
    </row>
    <row r="56" spans="1:9" x14ac:dyDescent="0.25">
      <c r="A56" s="70"/>
      <c r="B56" s="91"/>
      <c r="C56" s="39"/>
      <c r="D56" s="39"/>
      <c r="E56" s="39"/>
      <c r="F56" s="58"/>
      <c r="G56" s="59"/>
      <c r="H56" s="59"/>
      <c r="I56" s="99"/>
    </row>
    <row r="57" spans="1:9" x14ac:dyDescent="0.25">
      <c r="A57" s="70"/>
      <c r="B57" s="38"/>
      <c r="C57" s="40" t="s">
        <v>64</v>
      </c>
      <c r="D57" s="59"/>
      <c r="E57" s="39"/>
      <c r="F57" s="41"/>
      <c r="G57" s="60"/>
      <c r="H57" s="60"/>
      <c r="I57" s="99">
        <v>10278032</v>
      </c>
    </row>
    <row r="58" spans="1:9" x14ac:dyDescent="0.25">
      <c r="A58" s="70"/>
      <c r="B58" s="38"/>
      <c r="C58" s="39" t="s">
        <v>71</v>
      </c>
      <c r="D58" s="40"/>
      <c r="E58" s="39"/>
      <c r="F58" s="41"/>
      <c r="G58" s="60"/>
      <c r="H58" s="60"/>
      <c r="I58" s="99">
        <f>I57*1.8%</f>
        <v>185004.57600000003</v>
      </c>
    </row>
    <row r="59" spans="1:9" x14ac:dyDescent="0.25">
      <c r="A59" s="70" t="s">
        <v>74</v>
      </c>
      <c r="B59" s="38"/>
      <c r="C59" s="39"/>
      <c r="D59" s="39"/>
      <c r="E59" s="39"/>
      <c r="F59" s="41"/>
      <c r="G59" s="60"/>
      <c r="H59" s="60"/>
      <c r="I59" s="99"/>
    </row>
    <row r="60" spans="1:9" x14ac:dyDescent="0.25">
      <c r="A60" s="71"/>
      <c r="B60" s="42"/>
      <c r="C60" s="43"/>
      <c r="D60" s="44"/>
      <c r="E60" s="43"/>
      <c r="F60" s="45" t="s">
        <v>48</v>
      </c>
      <c r="G60" s="56">
        <f>SUM(G57:G59)</f>
        <v>0</v>
      </c>
      <c r="H60" s="57">
        <f>SUM(H57:H59)</f>
        <v>0</v>
      </c>
      <c r="I60" s="72">
        <f>SUM(I57:I58)</f>
        <v>10463036.575999999</v>
      </c>
    </row>
    <row r="61" spans="1:9" ht="15.75" thickBot="1" x14ac:dyDescent="0.3">
      <c r="A61" s="73"/>
      <c r="B61" s="74"/>
      <c r="C61" s="74"/>
      <c r="D61" s="74"/>
      <c r="E61" s="75" t="s">
        <v>65</v>
      </c>
      <c r="F61" s="76"/>
      <c r="G61" s="76"/>
      <c r="H61" s="76"/>
      <c r="I61" s="77">
        <f>I54-I60</f>
        <v>9508271.6709999982</v>
      </c>
    </row>
  </sheetData>
  <mergeCells count="6">
    <mergeCell ref="A3:A5"/>
    <mergeCell ref="B3:D4"/>
    <mergeCell ref="B34:D35"/>
    <mergeCell ref="A38:A40"/>
    <mergeCell ref="B38:D39"/>
    <mergeCell ref="A27:A31"/>
  </mergeCells>
  <pageMargins left="0.7" right="0.7" top="0.75" bottom="0.75" header="0.3" footer="0.3"/>
  <pageSetup paperSize="9" scale="82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2015-11-11T07:00:00+00:00</MeetingStartDate>
    <EnclosureFileNumber xmlns="d08b57ff-b9b7-4581-975d-98f87b579a51">60695/15</EnclosureFileNumber>
    <AgendaId xmlns="d08b57ff-b9b7-4581-975d-98f87b579a51">4504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1858170</FusionId>
    <AgendaAccessLevelName xmlns="d08b57ff-b9b7-4581-975d-98f87b579a51">Åben</AgendaAccessLevelName>
    <UNC xmlns="d08b57ff-b9b7-4581-975d-98f87b579a51">1671114</UNC>
    <MeetingTitle xmlns="d08b57ff-b9b7-4581-975d-98f87b579a51">11-11-2015</MeetingTitle>
    <MeetingDateAndTime xmlns="d08b57ff-b9b7-4581-975d-98f87b579a51">11-11-2015 fra 08:00 - 12:00</MeetingDateAndTime>
    <MeetingEndDate xmlns="d08b57ff-b9b7-4581-975d-98f87b579a51">2015-11-11T11:00:00+00:00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37B3F5-0C59-4969-8A4E-A746EB7D98EE}"/>
</file>

<file path=customXml/itemProps2.xml><?xml version="1.0" encoding="utf-8"?>
<ds:datastoreItem xmlns:ds="http://schemas.openxmlformats.org/officeDocument/2006/customXml" ds:itemID="{67309DFB-A198-48EC-A4E7-FF2BCAA5FBD6}"/>
</file>

<file path=customXml/itemProps3.xml><?xml version="1.0" encoding="utf-8"?>
<ds:datastoreItem xmlns:ds="http://schemas.openxmlformats.org/officeDocument/2006/customXml" ds:itemID="{1AC4AFC1-A5BD-4046-A62E-3EC5317910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timer 2016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USS-11-11-2015 - Bilag 286.01 Frit Valg 2016 beregning af tildeling pga de 3 første kvartaler i 2015</dc:title>
  <dc:creator>Søren Poulsen</dc:creator>
  <cp:lastModifiedBy>Søren Poulsen</cp:lastModifiedBy>
  <cp:lastPrinted>2015-10-21T07:52:10Z</cp:lastPrinted>
  <dcterms:created xsi:type="dcterms:W3CDTF">2014-05-09T10:04:06Z</dcterms:created>
  <dcterms:modified xsi:type="dcterms:W3CDTF">2015-11-02T14:05:08Z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